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d.docs.live.net/4b76b12a23277729/Desktop/"/>
    </mc:Choice>
  </mc:AlternateContent>
  <xr:revisionPtr revIDLastSave="23" documentId="8_{3CF92A69-5F6F-4601-BFC7-A9969C037E22}" xr6:coauthVersionLast="47" xr6:coauthVersionMax="47" xr10:uidLastSave="{52433AB1-6C21-4BFB-877C-F677FDE7E911}"/>
  <bookViews>
    <workbookView xWindow="-110" yWindow="-110" windowWidth="19420" windowHeight="11020" xr2:uid="{DD69CE24-9445-425A-9499-CDEA8A032885}"/>
  </bookViews>
  <sheets>
    <sheet name="Anleitung" sheetId="1" r:id="rId1"/>
    <sheet name="Ostersonntag" sheetId="2" r:id="rId2"/>
    <sheet name="Bundesweite Feiertage" sheetId="3" r:id="rId3"/>
    <sheet name="Feiertage-Matrix" sheetId="4" r:id="rId4"/>
    <sheet name="Dropdown-Auswahl" sheetId="5" r:id="rId5"/>
    <sheet name="Arbeitstage-Beispiel" sheetId="6" r:id="rId6"/>
    <sheet name="Sonderfälle" sheetId="7" r:id="rId7"/>
  </sheets>
  <definedNames>
    <definedName name="Eingabejahr">Ostersonntag!$B$1</definedName>
    <definedName name="OstersonntagDatum">Ostersonntag!$B$8</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12" i="7" l="1"/>
  <c r="A8" i="7"/>
  <c r="A4" i="7"/>
  <c r="B5" i="6"/>
  <c r="B4" i="6"/>
  <c r="B3" i="6"/>
  <c r="S22" i="4"/>
  <c r="B22" i="4"/>
  <c r="S21" i="4"/>
  <c r="B21" i="4"/>
  <c r="S20" i="4"/>
  <c r="B20" i="4"/>
  <c r="S19" i="4"/>
  <c r="B19" i="4"/>
  <c r="S18" i="4"/>
  <c r="B18" i="4"/>
  <c r="S17" i="4"/>
  <c r="S16" i="4"/>
  <c r="S15" i="4"/>
  <c r="S14" i="4"/>
  <c r="B14" i="4"/>
  <c r="S13" i="4"/>
  <c r="B13" i="4"/>
  <c r="S12" i="4"/>
  <c r="B12" i="4"/>
  <c r="S11" i="4"/>
  <c r="B11" i="4"/>
  <c r="S10" i="4"/>
  <c r="B10" i="4"/>
  <c r="S9" i="4"/>
  <c r="S8" i="4"/>
  <c r="S7" i="4"/>
  <c r="B7" i="4"/>
  <c r="S6" i="4"/>
  <c r="S5" i="4"/>
  <c r="S4" i="4"/>
  <c r="B4" i="4"/>
  <c r="B12" i="3"/>
  <c r="B11" i="3"/>
  <c r="B10" i="3"/>
  <c r="B7" i="3"/>
  <c r="B4" i="3"/>
  <c r="B11" i="2"/>
  <c r="B4" i="2"/>
  <c r="F24" i="5" l="1"/>
  <c r="C24" i="5" s="1"/>
  <c r="F23" i="5"/>
  <c r="C23" i="5" s="1"/>
  <c r="F22" i="5"/>
  <c r="C22" i="5" s="1"/>
  <c r="F21" i="5"/>
  <c r="C21" i="5" s="1"/>
  <c r="F20" i="5"/>
  <c r="C20" i="5" s="1"/>
  <c r="F19" i="5"/>
  <c r="C19" i="5" s="1"/>
  <c r="F18" i="5"/>
  <c r="F17" i="5"/>
  <c r="F13" i="5"/>
  <c r="F12" i="5"/>
  <c r="F11" i="5"/>
  <c r="F10" i="5"/>
  <c r="F9" i="5"/>
  <c r="F8" i="5"/>
  <c r="F7" i="5"/>
  <c r="F6" i="5"/>
  <c r="F16" i="5"/>
  <c r="F15" i="5"/>
  <c r="F14" i="5"/>
  <c r="B5" i="2"/>
  <c r="B6" i="2" s="1"/>
  <c r="A24" i="5" l="1"/>
  <c r="B24" i="5"/>
  <c r="D24" i="5"/>
  <c r="E24" i="5"/>
  <c r="A23" i="5"/>
  <c r="B23" i="5"/>
  <c r="D23" i="5"/>
  <c r="E23" i="5"/>
  <c r="A22" i="5"/>
  <c r="B22" i="5"/>
  <c r="D22" i="5"/>
  <c r="E22" i="5"/>
  <c r="A21" i="5"/>
  <c r="B21" i="5"/>
  <c r="D21" i="5"/>
  <c r="E21" i="5"/>
  <c r="A20" i="5"/>
  <c r="B20" i="5"/>
  <c r="D20" i="5"/>
  <c r="E20" i="5"/>
  <c r="A19" i="5"/>
  <c r="B19" i="5"/>
  <c r="D19" i="5"/>
  <c r="E19" i="5"/>
  <c r="A18" i="5"/>
  <c r="B18" i="5"/>
  <c r="C18" i="5" s="1"/>
  <c r="D18" i="5"/>
  <c r="E18" i="5"/>
  <c r="A17" i="5"/>
  <c r="B17" i="5"/>
  <c r="A13" i="5"/>
  <c r="B13" i="5"/>
  <c r="C13" i="5" s="1"/>
  <c r="D13" i="5"/>
  <c r="E13" i="5"/>
  <c r="A12" i="5"/>
  <c r="B12" i="5"/>
  <c r="C12" i="5" s="1"/>
  <c r="A11" i="5"/>
  <c r="A10" i="5"/>
  <c r="A9" i="5"/>
  <c r="B9" i="5"/>
  <c r="C9" i="5" s="1"/>
  <c r="D9" i="5"/>
  <c r="E9" i="5"/>
  <c r="A8" i="5"/>
  <c r="A7" i="5"/>
  <c r="A6" i="5"/>
  <c r="B6" i="5"/>
  <c r="A16" i="5"/>
  <c r="B16" i="5"/>
  <c r="C16" i="5" s="1"/>
  <c r="A15" i="5"/>
  <c r="B15" i="5"/>
  <c r="A14" i="5"/>
  <c r="B14" i="5"/>
  <c r="E14" i="5"/>
  <c r="B7" i="2"/>
  <c r="B8" i="2" s="1"/>
  <c r="C17" i="5" l="1"/>
  <c r="D17" i="5"/>
  <c r="E17" i="5"/>
  <c r="D6" i="5"/>
  <c r="E6" i="5"/>
  <c r="C15" i="5"/>
  <c r="E15" i="5"/>
  <c r="D15" i="5"/>
  <c r="C14" i="5"/>
  <c r="D14" i="5"/>
  <c r="C6" i="5"/>
  <c r="D12" i="5"/>
  <c r="E12" i="5"/>
  <c r="D16" i="5"/>
  <c r="E16" i="5"/>
  <c r="A16" i="7"/>
  <c r="B6" i="4"/>
  <c r="B8" i="5" s="1"/>
  <c r="C8" i="5" s="1"/>
  <c r="B5" i="4"/>
  <c r="B7" i="5" s="1"/>
  <c r="C7" i="5" s="1"/>
  <c r="B16" i="4"/>
  <c r="B17" i="4"/>
  <c r="B15" i="4"/>
  <c r="B9" i="4"/>
  <c r="B11" i="5" s="1"/>
  <c r="C11" i="5" s="1"/>
  <c r="B8" i="4"/>
  <c r="B10" i="5" s="1"/>
  <c r="B9" i="3"/>
  <c r="B8" i="3"/>
  <c r="B6" i="3"/>
  <c r="B5" i="3"/>
  <c r="B7" i="6" l="1" a="1"/>
  <c r="C10" i="5"/>
  <c r="E8" i="5"/>
  <c r="D8" i="5"/>
  <c r="E7" i="5"/>
  <c r="D7" i="5"/>
  <c r="E11" i="5"/>
  <c r="D11" i="5"/>
  <c r="E10" i="5"/>
  <c r="D1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14" authorId="0" shapeId="0" xr:uid="{ECAD29A9-DEB1-4E5B-A55E-224CC8CCCEE5}">
      <text>
        <r>
          <rPr>
            <sz val="10"/>
            <rFont val="Arial"/>
            <family val="2"/>
          </rPr>
          <t>Sonderregelung seit 2023: Fällt der 8. März auf einen Sonntag, ist in Mecklenburg-Vorpommern der 9. März (Montag) der gesetzliche Feiertag. In Berlin bleibt es beim 8. März.</t>
        </r>
      </text>
    </comment>
    <comment ref="D18" authorId="0" shapeId="0" xr:uid="{E1D51F64-8DAB-4424-B7C1-4395BF29F356}">
      <text>
        <r>
          <rPr>
            <sz val="10"/>
            <rFont val="Arial"/>
            <family val="2"/>
          </rPr>
          <t>Mariä Himmelfahrt ist in Bayern kein landesweiter, sondern ein kommunaler Feiertag (nur in ca. 1.100 von 2.000 Gemeinden mit überwiegend katholischer Bevölkerung, u.a. Oberbayern inkl. München und Niederbayern). Das "X*" markiert diesen Sonderfall.</t>
        </r>
      </text>
    </comment>
    <comment ref="B22" authorId="0" shapeId="0" xr:uid="{D306F5E3-DDEF-4958-BD21-4B96D1B02F63}">
      <text>
        <r>
          <rPr>
            <sz val="10"/>
            <rFont val="Arial"/>
            <family val="2"/>
          </rPr>
          <t>Buß- und Bettag = Mittwoch vor dem 23. November. Formel geht vom 22. November aus (letzter möglicher Tag) und rechnet rückwärts zum nächsten Mittwoch.</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<sst xmlns="http://schemas.openxmlformats.org/spreadsheetml/2006/main" count="274" uniqueCount="87">
  <si>
    <t>Feiertage in Excel berechnen – Beispieldatei</t>
  </si>
  <si>
    <t>Begleitmaterial zum Excel-Meister-Blogbeitrag</t>
  </si>
  <si>
    <t>Diese Arbeitsmappe enthält alle Formeln aus dem Blogbeitrag fertig aufgebaut.</t>
  </si>
  <si>
    <t>Tabellenblätter:</t>
  </si>
  <si>
    <t>1. Ostersonntag – Berechnung des Ostersonntags mit der klassischen Hilfszellen-Methode und der kompakten LET()-Formel.</t>
  </si>
  <si>
    <t>2. Bundesweite Feiertage – die neun Feiertage, die in ganz Deutschland gelten.</t>
  </si>
  <si>
    <t>3. Feiertage-Matrix – alle 19 Feiertage x 16 Bundesländer als vollständige X-Matrix.</t>
  </si>
  <si>
    <t>4. Dropdown-Auswahl – wählen Sie ein Bundesland aus und erhalten Sie automatisch die passende Feiertagsliste (inkl. Wochenend- und Brückentag-Hervorhebung).</t>
  </si>
  <si>
    <t>5. Arbeitstage-Beispiel – Berechnung echter Arbeitstage mit NETWORKDAYS.INTL().</t>
  </si>
  <si>
    <t>6. Sonderfälle – Formeln und Erläuterungen zu Frauentag (MV), Mariä Himmelfahrt (Bayern), Fronleichnam (kommunal) und Buß- und Bettag.</t>
  </si>
  <si>
    <t>Hinweis: Alle Formeln in dieser Arbeitsmappe funktionieren auch ohne Excel 365 (mit Ausnahme der</t>
  </si>
  <si>
    <t>optionalen LET()-Kontrollformel auf dem Blatt „Ostersonntag“, die Excel 2021+/365 voraussetzt).</t>
  </si>
  <si>
    <t>Ändern Sie einfach das Jahr auf dem Blatt „Ostersonntag“ (Zelle B1) – alle anderen Blätter aktualisieren sich automatisch.</t>
  </si>
  <si>
    <t>Jahr</t>
  </si>
  <si>
    <t>Klassische Methode (Hilfszellen)</t>
  </si>
  <si>
    <t>Hilfszelle K</t>
  </si>
  <si>
    <t>Hilfszelle M</t>
  </si>
  <si>
    <t>Hilfszelle D</t>
  </si>
  <si>
    <t>Ostersonntag S (Tag in März/April)</t>
  </si>
  <si>
    <t>Ostersonntag (Datum)</t>
  </si>
  <si>
    <t>Kompakte Lösung mit LET() (Excel 365 / Excel 2021+)</t>
  </si>
  <si>
    <t>Kontrolle: Ergebnis der klassischen Methode (Zelle B8) ist die maßgebliche Ostersonntags-Referenz.</t>
  </si>
  <si>
    <t>Die neun bundesweiten Feiertage</t>
  </si>
  <si>
    <t>Feiertag</t>
  </si>
  <si>
    <t>Datum</t>
  </si>
  <si>
    <t>Neujahr</t>
  </si>
  <si>
    <t>Karfreitag</t>
  </si>
  <si>
    <t>Ostermontag</t>
  </si>
  <si>
    <t>Tag der Arbeit</t>
  </si>
  <si>
    <t>Christi Himmelfahrt</t>
  </si>
  <si>
    <t>Pfingstmontag</t>
  </si>
  <si>
    <t>Tag der Deutschen Einheit</t>
  </si>
  <si>
    <t>1. Weihnachtsfeiertag</t>
  </si>
  <si>
    <t>2. Weihnachtsfeiertag</t>
  </si>
  <si>
    <t>Feiertage-Matrix: alle 19 Feiertage x 16 Bundesländer</t>
  </si>
  <si>
    <t>BW</t>
  </si>
  <si>
    <t>BY</t>
  </si>
  <si>
    <t>BE</t>
  </si>
  <si>
    <t>BB</t>
  </si>
  <si>
    <t>HB</t>
  </si>
  <si>
    <t>HH</t>
  </si>
  <si>
    <t>HE</t>
  </si>
  <si>
    <t>MV</t>
  </si>
  <si>
    <t>NI</t>
  </si>
  <si>
    <t>NW</t>
  </si>
  <si>
    <t>RP</t>
  </si>
  <si>
    <t>SL</t>
  </si>
  <si>
    <t>SN</t>
  </si>
  <si>
    <t>ST</t>
  </si>
  <si>
    <t>SH</t>
  </si>
  <si>
    <t>TH</t>
  </si>
  <si>
    <t>Rang</t>
  </si>
  <si>
    <t>X</t>
  </si>
  <si>
    <t>Heilige Drei Könige</t>
  </si>
  <si>
    <t>Internationaler Frauentag</t>
  </si>
  <si>
    <t>Ostersonntag</t>
  </si>
  <si>
    <t>Pfingstsonntag</t>
  </si>
  <si>
    <t>Fronleichnam</t>
  </si>
  <si>
    <t>Mariä Himmelfahrt</t>
  </si>
  <si>
    <t>X*</t>
  </si>
  <si>
    <t>Weltkindertag</t>
  </si>
  <si>
    <t>Reformationstag</t>
  </si>
  <si>
    <t>Allerheiligen</t>
  </si>
  <si>
    <t>Buß- und Bettag</t>
  </si>
  <si>
    <t>* Mariä Himmelfahrt in Bayern ist ein kommunaler, kein landesweiter Feiertag (siehe Kommentar in Spalte BY).</t>
  </si>
  <si>
    <t>Feiertagsliste nach Bundesland</t>
  </si>
  <si>
    <t>Bundesland auswählen:</t>
  </si>
  <si>
    <t>Wochentag</t>
  </si>
  <si>
    <t>Fällt aufs Wochenende?</t>
  </si>
  <si>
    <t>Brückentag-Empfehlung</t>
  </si>
  <si>
    <t>Rang (Hilfsspalte)</t>
  </si>
  <si>
    <t>Hinweis: Die Liste passt sich automatisch an, sobald Sie oben ein anderes Bundesland wählen oder das Jahr auf dem Blatt „Ostersonntag“ ändern. Zeilen mit Wochenend-Feiertagen sind orange markiert. Leere Zeilen am Ende sind normal (nicht jedes Bundesland hat gleich viele Feiertage).</t>
  </si>
  <si>
    <t>Praxisnutzen: Arbeitstage berechnen</t>
  </si>
  <si>
    <t>Startdatum</t>
  </si>
  <si>
    <t>Enddatum</t>
  </si>
  <si>
    <t>Bundesland (siehe Blatt Dropdown-Auswahl)</t>
  </si>
  <si>
    <t>Arbeitstage im Jahr (abzüglich Wochenenden und Feiertage)</t>
  </si>
  <si>
    <t>Beispiel: Ändern Sie das Bundesland auf dem Blatt „Dropdown-Auswahl“ (Zelle B3) – die Anzahl der Arbeitstage aktualisiert sich automatisch, weil sie direkt auf die gefilterte Feiertagsliste verweist.</t>
  </si>
  <si>
    <t>Sonderfälle und Formeln im Detail</t>
  </si>
  <si>
    <t>Internationaler Frauentag (MV)</t>
  </si>
  <si>
    <t>Seit 2023: Fällt der 8. März auf einen Sonntag, ist in Mecklenburg-Vorpommern der 9. März (Montag) der gesetzliche Feiertag. In Berlin bleibt es beim 8. März, unabhängig vom Wochentag.</t>
  </si>
  <si>
    <t>Buß- und Bettag (SN)</t>
  </si>
  <si>
    <t>Definiert als Mittwoch vor dem 23. November. Die Formel geht vom 22. November aus (dem letztmöglichen Bezugstag) und rechnet von dort rückwärts zum nächsten Mittwoch. Seit 1995 nur noch in Sachsen gesetzlicher Feiertag.</t>
  </si>
  <si>
    <t>Mariä Himmelfahrt (Bayern)</t>
  </si>
  <si>
    <t>In Bayern kein landesweiter, sondern ein kommunaler Feiertag – gültig nur in rund 1.100 von 2.000 Gemeinden mit überwiegend katholischer Bevölkerung (u.a. Oberbayern inkl. München, Niederbayern). In Saarland gilt er landesweit.</t>
  </si>
  <si>
    <t>Fronleichnam (kommunal in Sachsen/Thüringen)</t>
  </si>
  <si>
    <t>Landesweiter Feiertag in BW, BY, HE, NW, RP, SL. Zusätzlich in einzelnen katholisch geprägten Gemeinden in Sachsen und Thüringen ein kommunaler Feiertag, obwohl dort auf Landesebene nicht gültig. Für ein gemeindegenaues Modell ist eine zusätzliche Gemeindeliste nötig.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</si>
</sst>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Calibri"/>
      <family val="2"/>
      <charset val="1"/>
    </font>
    <font>
      <b/>
      <sz val="16"/>
      <color rgb="FF2E75B6"/>
      <name val="Arial"/>
      <family val="2"/>
    </font>
    <font>
      <i/>
      <sz val="11"/>
      <color rgb="FF666666"/>
      <name val="Arial"/>
      <family val="2"/>
    </font>
    <font>
      <sz val="11"/>
      <name val="Arial"/>
      <family val="2"/>
    </font>
    <font>
      <b/>
      <sz val="11"/>
      <name val="Arial"/>
      <family val="2"/>
    </font>
    <font>
      <b/>
      <sz val="11"/>
      <color rgb="FF0000FF"/>
      <name val="Arial"/>
      <family val="2"/>
    </font>
    <font>
      <b/>
      <sz val="12"/>
      <color rgb="FF2E75B6"/>
      <name val="Arial"/>
      <family val="2"/>
    </font>
    <font>
      <b/>
      <sz val="12"/>
      <name val="Arial"/>
      <family val="2"/>
    </font>
    <font>
      <sz val="10"/>
      <name val="Consolas"/>
      <family val="3"/>
    </font>
    <font>
      <i/>
      <sz val="10"/>
      <color rgb="FF666666"/>
      <name val="Arial"/>
      <family val="2"/>
    </font>
    <font>
      <b/>
      <sz val="14"/>
      <color rgb="FF2E75B6"/>
      <name val="Arial"/>
      <family val="2"/>
    </font>
    <font>
      <b/>
      <sz val="11"/>
      <color rgb="FFFFFFFF"/>
      <name val="Arial"/>
      <family val="2"/>
    </font>
    <font>
      <sz val="10"/>
      <name val="Arial"/>
      <family val="2"/>
    </font>
  </fonts>
  <fills count="8">
    <fill>
      <patternFill patternType="none"/>
    </fill>
    <fill>
      <patternFill patternType="gray125"/>
    </fill>
    <fill>
      <patternFill patternType="solid">
        <fgColor rgb="FFFFF2CC"/>
        <bgColor rgb="FFFDEBD3"/>
      </patternFill>
    </fill>
    <fill>
      <patternFill patternType="solid">
        <fgColor rgb="FFDCEBF7"/>
        <bgColor rgb="FFF2F2F2"/>
      </patternFill>
    </fill>
    <fill>
      <patternFill patternType="solid">
        <fgColor rgb="FFF2F2F2"/>
        <bgColor rgb="FFF2F7FB"/>
      </patternFill>
    </fill>
    <fill>
      <patternFill patternType="solid">
        <fgColor rgb="FF2E75B6"/>
        <bgColor rgb="FF0066CC"/>
      </patternFill>
    </fill>
    <fill>
      <patternFill patternType="solid">
        <fgColor rgb="FFFFFFFF"/>
        <bgColor rgb="FFF2F7FB"/>
      </patternFill>
    </fill>
    <fill>
      <patternFill patternType="solid">
        <fgColor rgb="FFF2F7FB"/>
        <bgColor rgb="FFF2F2F2"/>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30">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5" fillId="2" borderId="1" xfId="0" applyFont="1" applyFill="1" applyBorder="1" applyAlignment="1">
      <alignment horizontal="center"/>
    </xf>
    <xf numFmtId="0" fontId="6" fillId="0" borderId="0" xfId="0" applyFont="1"/>
    <xf numFmtId="0" fontId="3" fillId="0" borderId="1" xfId="0" applyFont="1" applyBorder="1"/>
    <xf numFmtId="164" fontId="7" fillId="3" borderId="1" xfId="0" applyNumberFormat="1" applyFont="1" applyFill="1" applyBorder="1"/>
    <xf numFmtId="0" fontId="9" fillId="0" borderId="0" xfId="0" applyFont="1"/>
    <xf numFmtId="0" fontId="11" fillId="5" borderId="1" xfId="0" applyFont="1" applyFill="1" applyBorder="1" applyAlignment="1">
      <alignment horizontal="center" vertical="center" wrapText="1"/>
    </xf>
    <xf numFmtId="0" fontId="3" fillId="6" borderId="1" xfId="0" applyFont="1" applyFill="1" applyBorder="1" applyAlignment="1">
      <alignment vertical="center"/>
    </xf>
    <xf numFmtId="164" fontId="3" fillId="6" borderId="1" xfId="0" applyNumberFormat="1" applyFont="1" applyFill="1" applyBorder="1" applyAlignment="1">
      <alignment vertical="center"/>
    </xf>
    <xf numFmtId="0" fontId="3" fillId="7" borderId="1" xfId="0" applyFont="1" applyFill="1" applyBorder="1" applyAlignment="1">
      <alignment vertical="center"/>
    </xf>
    <xf numFmtId="164" fontId="3" fillId="7" borderId="1" xfId="0" applyNumberFormat="1" applyFont="1" applyFill="1" applyBorder="1" applyAlignment="1">
      <alignment vertical="center"/>
    </xf>
    <xf numFmtId="164" fontId="3" fillId="0" borderId="1" xfId="0" applyNumberFormat="1" applyFont="1" applyBorder="1"/>
    <xf numFmtId="0" fontId="7" fillId="3" borderId="1" xfId="0" applyFont="1" applyFill="1" applyBorder="1"/>
    <xf numFmtId="164" fontId="3" fillId="0" borderId="1" xfId="0" applyNumberFormat="1" applyFont="1" applyBorder="1" applyAlignment="1">
      <alignment horizontal="center"/>
    </xf>
    <xf numFmtId="0" fontId="0" fillId="0" borderId="0" xfId="0" applyAlignment="1">
      <alignment horizontal="center"/>
    </xf>
    <xf numFmtId="0" fontId="3" fillId="0" borderId="1" xfId="0" applyFont="1" applyBorder="1" applyAlignment="1">
      <alignment horizontal="center"/>
    </xf>
    <xf numFmtId="164" fontId="3" fillId="6" borderId="1" xfId="0" applyNumberFormat="1" applyFont="1" applyFill="1" applyBorder="1" applyAlignment="1">
      <alignment horizontal="center" vertical="center"/>
    </xf>
    <xf numFmtId="164" fontId="3" fillId="7" borderId="1" xfId="0" applyNumberFormat="1" applyFont="1" applyFill="1" applyBorder="1" applyAlignment="1">
      <alignment horizontal="center" vertical="center"/>
    </xf>
    <xf numFmtId="0" fontId="3" fillId="6" borderId="1" xfId="0" applyFont="1" applyFill="1" applyBorder="1" applyAlignment="1">
      <alignment horizontal="center" vertical="center"/>
    </xf>
    <xf numFmtId="0" fontId="3" fillId="7" borderId="1" xfId="0" applyFont="1" applyFill="1" applyBorder="1" applyAlignment="1">
      <alignment horizontal="center" vertical="center"/>
    </xf>
    <xf numFmtId="0" fontId="3" fillId="0" borderId="1" xfId="0" applyFont="1" applyBorder="1" applyAlignment="1">
      <alignment horizontal="center" vertical="center"/>
    </xf>
    <xf numFmtId="0" fontId="10" fillId="0" borderId="0" xfId="0" applyFont="1"/>
    <xf numFmtId="0" fontId="9" fillId="0" borderId="0" xfId="0" applyFont="1" applyAlignment="1">
      <alignment wrapText="1"/>
    </xf>
    <xf numFmtId="164" fontId="8" fillId="4" borderId="1" xfId="0" applyNumberFormat="1" applyFont="1" applyFill="1" applyBorder="1"/>
    <xf numFmtId="0" fontId="4" fillId="0" borderId="0" xfId="0" applyFont="1"/>
    <xf numFmtId="0" fontId="3" fillId="0" borderId="0" xfId="0" applyFont="1" applyAlignment="1">
      <alignment vertical="top" wrapText="1"/>
    </xf>
  </cellXfs>
  <cellStyles count="1">
    <cellStyle name="Standard" xfId="0" builtinId="0"/>
  </cellStyles>
  <dxfs count="1">
    <dxf>
      <fill>
        <patternFill>
          <bgColor rgb="FFFDEBD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AB1AC-A017-46EE-8ADE-08C667EF9D0B}">
  <dimension ref="A1:A17"/>
  <sheetViews>
    <sheetView showGridLines="0" tabSelected="1" zoomScaleNormal="100" workbookViewId="0">
      <selection activeCell="A12" sqref="A12:B12"/>
    </sheetView>
  </sheetViews>
  <sheetFormatPr baseColWidth="10" defaultColWidth="8.6328125" defaultRowHeight="14.5" x14ac:dyDescent="0.35"/>
  <cols>
    <col min="1" max="1" width="100" customWidth="1"/>
  </cols>
  <sheetData>
    <row r="1" spans="1:1" ht="20" x14ac:dyDescent="0.4">
      <c r="A1" s="1" t="s">
        <v>0</v>
      </c>
    </row>
    <row r="2" spans="1:1" x14ac:dyDescent="0.35">
      <c r="A2" s="2" t="s">
        <v>1</v>
      </c>
    </row>
    <row r="3" spans="1:1" x14ac:dyDescent="0.35">
      <c r="A3" s="3"/>
    </row>
    <row r="4" spans="1:1" x14ac:dyDescent="0.35">
      <c r="A4" s="3" t="s">
        <v>2</v>
      </c>
    </row>
    <row r="5" spans="1:1" x14ac:dyDescent="0.35">
      <c r="A5" s="3"/>
    </row>
    <row r="6" spans="1:1" x14ac:dyDescent="0.35">
      <c r="A6" s="3" t="s">
        <v>3</v>
      </c>
    </row>
    <row r="7" spans="1:1" x14ac:dyDescent="0.35">
      <c r="A7" s="3" t="s">
        <v>4</v>
      </c>
    </row>
    <row r="8" spans="1:1" x14ac:dyDescent="0.35">
      <c r="A8" s="3" t="s">
        <v>5</v>
      </c>
    </row>
    <row r="9" spans="1:1" x14ac:dyDescent="0.35">
      <c r="A9" s="3" t="s">
        <v>6</v>
      </c>
    </row>
    <row r="10" spans="1:1" x14ac:dyDescent="0.35">
      <c r="A10" s="3" t="s">
        <v>7</v>
      </c>
    </row>
    <row r="11" spans="1:1" x14ac:dyDescent="0.35">
      <c r="A11" s="3" t="s">
        <v>8</v>
      </c>
    </row>
    <row r="12" spans="1:1" x14ac:dyDescent="0.35">
      <c r="A12" s="3" t="s">
        <v>9</v>
      </c>
    </row>
    <row r="13" spans="1:1" x14ac:dyDescent="0.35">
      <c r="A13" s="3"/>
    </row>
    <row r="14" spans="1:1" x14ac:dyDescent="0.35">
      <c r="A14" s="3" t="s">
        <v>10</v>
      </c>
    </row>
    <row r="15" spans="1:1" x14ac:dyDescent="0.35">
      <c r="A15" s="3" t="s">
        <v>11</v>
      </c>
    </row>
    <row r="16" spans="1:1" x14ac:dyDescent="0.35">
      <c r="A16" s="3"/>
    </row>
    <row r="17" spans="1:1" x14ac:dyDescent="0.35">
      <c r="A17" s="3" t="s">
        <v>12</v>
      </c>
    </row>
  </sheetData>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7FB0A-9979-4945-A2AA-4B063C78C3CE}">
  <dimension ref="A1:B13"/>
  <sheetViews>
    <sheetView zoomScaleNormal="100" workbookViewId="0">
      <selection activeCell="A13" sqref="A13"/>
    </sheetView>
  </sheetViews>
  <sheetFormatPr baseColWidth="10" defaultColWidth="8.6328125" defaultRowHeight="14.5" x14ac:dyDescent="0.35"/>
  <cols>
    <col min="1" max="1" width="84.54296875" bestFit="1" customWidth="1"/>
    <col min="2" max="2" width="55" customWidth="1"/>
  </cols>
  <sheetData>
    <row r="1" spans="1:2" x14ac:dyDescent="0.35">
      <c r="A1" s="4" t="s">
        <v>13</v>
      </c>
      <c r="B1" s="5">
        <v>2026</v>
      </c>
    </row>
    <row r="3" spans="1:2" ht="15.5" x14ac:dyDescent="0.35">
      <c r="A3" s="6" t="s">
        <v>14</v>
      </c>
    </row>
    <row r="4" spans="1:2" x14ac:dyDescent="0.35">
      <c r="A4" s="3" t="s">
        <v>15</v>
      </c>
      <c r="B4" s="7">
        <f>INT($B$1/100)</f>
        <v>20</v>
      </c>
    </row>
    <row r="5" spans="1:2" x14ac:dyDescent="0.35">
      <c r="A5" s="3" t="s">
        <v>16</v>
      </c>
      <c r="B5" s="7">
        <f>MOD(19*MOD($B$1,19)+B4-INT(B4/4)-INT((B4-INT((B4+8)/25)+1)/3)+15,30)</f>
        <v>12</v>
      </c>
    </row>
    <row r="6" spans="1:2" x14ac:dyDescent="0.35">
      <c r="A6" s="3" t="s">
        <v>17</v>
      </c>
      <c r="B6" s="7">
        <f>MOD(32+2*MOD(B4,4)+2*INT(MOD($B$1,100)/4)-B5-MOD(MOD($B$1,100),4),7)</f>
        <v>2</v>
      </c>
    </row>
    <row r="7" spans="1:2" x14ac:dyDescent="0.35">
      <c r="A7" s="3" t="s">
        <v>18</v>
      </c>
      <c r="B7" s="7">
        <f>B5+B6-7*INT((MOD($B$1,19)+11*B5+22*B6)/451)+22</f>
        <v>36</v>
      </c>
    </row>
    <row r="8" spans="1:2" ht="15.5" x14ac:dyDescent="0.35">
      <c r="A8" s="4" t="s">
        <v>19</v>
      </c>
      <c r="B8" s="8">
        <f>IF(B7&lt;=31,DATE($B$1,3,B7),DATE($B$1,4,B7-31))</f>
        <v>46117</v>
      </c>
    </row>
    <row r="11" spans="1:2" ht="15.5" x14ac:dyDescent="0.35">
      <c r="A11" s="6" t="s">
        <v>20</v>
      </c>
      <c r="B11" s="8">
        <f>_xlfn.LET(_xlpm.Jahr,$B$1,_xlpm.K,INT(_xlpm.Jahr/100),_xlpm.M,MOD(19*MOD(_xlpm.Jahr,19)+_xlpm.K-INT(_xlpm.K/4)-INT((_xlpm.K-INT((_xlpm.K+8)/25)+1)/3)+15,30),_xlpm.D,MOD(32+2*MOD(_xlpm.K,4)+2*INT(MOD(_xlpm.Jahr,100)/4)-_xlpm.M-MOD(MOD(_xlpm.Jahr,100),4),7),_xlpm.S,_xlpm.M+_xlpm.D-7*INT((MOD(_xlpm.Jahr,19)+11*_xlpm.M+22*_xlpm.D)/451)+22,IF(_xlpm.S&lt;=31,DATE(_xlpm.Jahr,3,_xlpm.S),DATE(_xlpm.Jahr,4,_xlpm.S-31)))</f>
        <v>46117</v>
      </c>
    </row>
    <row r="13" spans="1:2" x14ac:dyDescent="0.35">
      <c r="A13" s="9" t="s">
        <v>21</v>
      </c>
    </row>
  </sheetData>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2FEED-7CB6-4D1F-AF18-5467A0E6FFC6}">
  <dimension ref="A1:B12"/>
  <sheetViews>
    <sheetView zoomScaleNormal="100" workbookViewId="0">
      <selection activeCell="A12" sqref="A12:B12"/>
    </sheetView>
  </sheetViews>
  <sheetFormatPr baseColWidth="10" defaultColWidth="8.6328125" defaultRowHeight="14.5" x14ac:dyDescent="0.35"/>
  <cols>
    <col min="1" max="1" width="30" customWidth="1"/>
    <col min="2" max="2" width="18" customWidth="1"/>
  </cols>
  <sheetData>
    <row r="1" spans="1:2" ht="18" x14ac:dyDescent="0.4">
      <c r="A1" s="25" t="s">
        <v>22</v>
      </c>
      <c r="B1" s="25"/>
    </row>
    <row r="3" spans="1:2" x14ac:dyDescent="0.35">
      <c r="A3" s="10" t="s">
        <v>23</v>
      </c>
      <c r="B3" s="10" t="s">
        <v>24</v>
      </c>
    </row>
    <row r="4" spans="1:2" x14ac:dyDescent="0.35">
      <c r="A4" s="11" t="s">
        <v>25</v>
      </c>
      <c r="B4" s="12">
        <f>DATE(Eingabejahr,1,1)</f>
        <v>46023</v>
      </c>
    </row>
    <row r="5" spans="1:2" x14ac:dyDescent="0.35">
      <c r="A5" s="13" t="s">
        <v>26</v>
      </c>
      <c r="B5" s="14">
        <f>OstersonntagDatum-2</f>
        <v>46115</v>
      </c>
    </row>
    <row r="6" spans="1:2" x14ac:dyDescent="0.35">
      <c r="A6" s="11" t="s">
        <v>27</v>
      </c>
      <c r="B6" s="12">
        <f>OstersonntagDatum+1</f>
        <v>46118</v>
      </c>
    </row>
    <row r="7" spans="1:2" x14ac:dyDescent="0.35">
      <c r="A7" s="13" t="s">
        <v>28</v>
      </c>
      <c r="B7" s="14">
        <f>DATE(Eingabejahr,5,1)</f>
        <v>46143</v>
      </c>
    </row>
    <row r="8" spans="1:2" x14ac:dyDescent="0.35">
      <c r="A8" s="11" t="s">
        <v>29</v>
      </c>
      <c r="B8" s="12">
        <f>OstersonntagDatum+39</f>
        <v>46156</v>
      </c>
    </row>
    <row r="9" spans="1:2" x14ac:dyDescent="0.35">
      <c r="A9" s="13" t="s">
        <v>30</v>
      </c>
      <c r="B9" s="14">
        <f>OstersonntagDatum+50</f>
        <v>46167</v>
      </c>
    </row>
    <row r="10" spans="1:2" x14ac:dyDescent="0.35">
      <c r="A10" s="11" t="s">
        <v>31</v>
      </c>
      <c r="B10" s="12">
        <f>DATE(Eingabejahr,10,3)</f>
        <v>46298</v>
      </c>
    </row>
    <row r="11" spans="1:2" x14ac:dyDescent="0.35">
      <c r="A11" s="13" t="s">
        <v>32</v>
      </c>
      <c r="B11" s="14">
        <f>DATE(Eingabejahr,12,25)</f>
        <v>46381</v>
      </c>
    </row>
    <row r="12" spans="1:2" x14ac:dyDescent="0.35">
      <c r="A12" s="11" t="s">
        <v>33</v>
      </c>
      <c r="B12" s="12">
        <f>DATE(Eingabejahr,12,26)</f>
        <v>46382</v>
      </c>
    </row>
  </sheetData>
  <mergeCells count="1">
    <mergeCell ref="A1:B1"/>
  </mergeCells>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638F2-994E-4E4F-9586-CD01705256C4}">
  <dimension ref="A1:S24"/>
  <sheetViews>
    <sheetView zoomScale="80" zoomScaleNormal="80" workbookViewId="0">
      <pane xSplit="2" ySplit="3" topLeftCell="C4" activePane="bottomRight" state="frozen"/>
      <selection activeCell="A12" sqref="A12:B12"/>
      <selection pane="topRight" activeCell="A12" sqref="A12:B12"/>
      <selection pane="bottomLeft" activeCell="A12" sqref="A12:B12"/>
      <selection pane="bottomRight" activeCell="U27" sqref="U27"/>
    </sheetView>
  </sheetViews>
  <sheetFormatPr baseColWidth="10" defaultColWidth="8.6328125" defaultRowHeight="14.5" x14ac:dyDescent="0.35"/>
  <cols>
    <col min="1" max="1" width="28" customWidth="1"/>
    <col min="2" max="2" width="14" style="18" customWidth="1"/>
    <col min="3" max="18" width="5.54296875" customWidth="1"/>
    <col min="19" max="19" width="13" hidden="1" customWidth="1"/>
  </cols>
  <sheetData>
    <row r="1" spans="1:19" ht="18" x14ac:dyDescent="0.4">
      <c r="A1" s="25" t="s">
        <v>34</v>
      </c>
      <c r="B1" s="25"/>
      <c r="C1" s="25"/>
      <c r="D1" s="25"/>
      <c r="E1" s="25"/>
      <c r="F1" s="25"/>
      <c r="G1" s="25"/>
      <c r="H1" s="25"/>
      <c r="I1" s="25"/>
      <c r="J1" s="25"/>
      <c r="K1" s="25"/>
      <c r="L1" s="25"/>
      <c r="M1" s="25"/>
      <c r="N1" s="25"/>
      <c r="O1" s="25"/>
      <c r="P1" s="25"/>
      <c r="Q1" s="25"/>
      <c r="R1" s="25"/>
    </row>
    <row r="3" spans="1:19" x14ac:dyDescent="0.35">
      <c r="A3" s="10" t="s">
        <v>23</v>
      </c>
      <c r="B3" s="10" t="s">
        <v>24</v>
      </c>
      <c r="C3" s="10" t="s">
        <v>35</v>
      </c>
      <c r="D3" s="10" t="s">
        <v>36</v>
      </c>
      <c r="E3" s="10" t="s">
        <v>37</v>
      </c>
      <c r="F3" s="10" t="s">
        <v>38</v>
      </c>
      <c r="G3" s="10" t="s">
        <v>39</v>
      </c>
      <c r="H3" s="10" t="s">
        <v>40</v>
      </c>
      <c r="I3" s="10" t="s">
        <v>41</v>
      </c>
      <c r="J3" s="10" t="s">
        <v>42</v>
      </c>
      <c r="K3" s="10" t="s">
        <v>43</v>
      </c>
      <c r="L3" s="10" t="s">
        <v>44</v>
      </c>
      <c r="M3" s="10" t="s">
        <v>45</v>
      </c>
      <c r="N3" s="10" t="s">
        <v>46</v>
      </c>
      <c r="O3" s="10" t="s">
        <v>47</v>
      </c>
      <c r="P3" s="10" t="s">
        <v>48</v>
      </c>
      <c r="Q3" s="10" t="s">
        <v>49</v>
      </c>
      <c r="R3" s="10" t="s">
        <v>50</v>
      </c>
      <c r="S3" s="10" t="s">
        <v>51</v>
      </c>
    </row>
    <row r="4" spans="1:19" x14ac:dyDescent="0.35">
      <c r="A4" s="11" t="s">
        <v>25</v>
      </c>
      <c r="B4" s="20">
        <f>DATE(Eingabejahr,1,1)</f>
        <v>46023</v>
      </c>
      <c r="C4" s="22" t="s">
        <v>52</v>
      </c>
      <c r="D4" s="22" t="s">
        <v>52</v>
      </c>
      <c r="E4" s="22" t="s">
        <v>52</v>
      </c>
      <c r="F4" s="22" t="s">
        <v>52</v>
      </c>
      <c r="G4" s="22" t="s">
        <v>52</v>
      </c>
      <c r="H4" s="22" t="s">
        <v>52</v>
      </c>
      <c r="I4" s="22" t="s">
        <v>52</v>
      </c>
      <c r="J4" s="22" t="s">
        <v>52</v>
      </c>
      <c r="K4" s="22" t="s">
        <v>52</v>
      </c>
      <c r="L4" s="22" t="s">
        <v>52</v>
      </c>
      <c r="M4" s="22" t="s">
        <v>52</v>
      </c>
      <c r="N4" s="22" t="s">
        <v>52</v>
      </c>
      <c r="O4" s="22" t="s">
        <v>52</v>
      </c>
      <c r="P4" s="22" t="s">
        <v>52</v>
      </c>
      <c r="Q4" s="22" t="s">
        <v>52</v>
      </c>
      <c r="R4" s="22" t="s">
        <v>52</v>
      </c>
      <c r="S4">
        <f>IF(LEFT(INDEX($C4:$R4,MATCH('Dropdown-Auswahl'!$B$3,$C$3:$R$3,0)),1)="X",ROW()-ROW($A$4)+1,"")</f>
        <v>1</v>
      </c>
    </row>
    <row r="5" spans="1:19" x14ac:dyDescent="0.35">
      <c r="A5" s="13" t="s">
        <v>26</v>
      </c>
      <c r="B5" s="21">
        <f>OstersonntagDatum-2</f>
        <v>46115</v>
      </c>
      <c r="C5" s="23" t="s">
        <v>52</v>
      </c>
      <c r="D5" s="23" t="s">
        <v>52</v>
      </c>
      <c r="E5" s="23" t="s">
        <v>52</v>
      </c>
      <c r="F5" s="23" t="s">
        <v>52</v>
      </c>
      <c r="G5" s="23" t="s">
        <v>52</v>
      </c>
      <c r="H5" s="23" t="s">
        <v>52</v>
      </c>
      <c r="I5" s="23" t="s">
        <v>52</v>
      </c>
      <c r="J5" s="23" t="s">
        <v>52</v>
      </c>
      <c r="K5" s="23" t="s">
        <v>52</v>
      </c>
      <c r="L5" s="23" t="s">
        <v>52</v>
      </c>
      <c r="M5" s="23" t="s">
        <v>52</v>
      </c>
      <c r="N5" s="23" t="s">
        <v>52</v>
      </c>
      <c r="O5" s="23" t="s">
        <v>52</v>
      </c>
      <c r="P5" s="23" t="s">
        <v>52</v>
      </c>
      <c r="Q5" s="23" t="s">
        <v>52</v>
      </c>
      <c r="R5" s="23" t="s">
        <v>52</v>
      </c>
      <c r="S5">
        <f>IF(LEFT(INDEX($C5:$R5,MATCH('Dropdown-Auswahl'!$B$3,$C$3:$R$3,0)),1)="X",ROW()-ROW($A$4)+1,"")</f>
        <v>2</v>
      </c>
    </row>
    <row r="6" spans="1:19" x14ac:dyDescent="0.35">
      <c r="A6" s="11" t="s">
        <v>27</v>
      </c>
      <c r="B6" s="20">
        <f>OstersonntagDatum+1</f>
        <v>46118</v>
      </c>
      <c r="C6" s="22" t="s">
        <v>52</v>
      </c>
      <c r="D6" s="22" t="s">
        <v>52</v>
      </c>
      <c r="E6" s="22" t="s">
        <v>52</v>
      </c>
      <c r="F6" s="22" t="s">
        <v>52</v>
      </c>
      <c r="G6" s="22" t="s">
        <v>52</v>
      </c>
      <c r="H6" s="22" t="s">
        <v>52</v>
      </c>
      <c r="I6" s="22" t="s">
        <v>52</v>
      </c>
      <c r="J6" s="22" t="s">
        <v>52</v>
      </c>
      <c r="K6" s="22" t="s">
        <v>52</v>
      </c>
      <c r="L6" s="22" t="s">
        <v>52</v>
      </c>
      <c r="M6" s="22" t="s">
        <v>52</v>
      </c>
      <c r="N6" s="22" t="s">
        <v>52</v>
      </c>
      <c r="O6" s="22" t="s">
        <v>52</v>
      </c>
      <c r="P6" s="22" t="s">
        <v>52</v>
      </c>
      <c r="Q6" s="22" t="s">
        <v>52</v>
      </c>
      <c r="R6" s="22" t="s">
        <v>52</v>
      </c>
      <c r="S6">
        <f>IF(LEFT(INDEX($C6:$R6,MATCH('Dropdown-Auswahl'!$B$3,$C$3:$R$3,0)),1)="X",ROW()-ROW($A$4)+1,"")</f>
        <v>3</v>
      </c>
    </row>
    <row r="7" spans="1:19" x14ac:dyDescent="0.35">
      <c r="A7" s="13" t="s">
        <v>28</v>
      </c>
      <c r="B7" s="21">
        <f>DATE(Eingabejahr,5,1)</f>
        <v>46143</v>
      </c>
      <c r="C7" s="23" t="s">
        <v>52</v>
      </c>
      <c r="D7" s="23" t="s">
        <v>52</v>
      </c>
      <c r="E7" s="23" t="s">
        <v>52</v>
      </c>
      <c r="F7" s="23" t="s">
        <v>52</v>
      </c>
      <c r="G7" s="23" t="s">
        <v>52</v>
      </c>
      <c r="H7" s="23" t="s">
        <v>52</v>
      </c>
      <c r="I7" s="23" t="s">
        <v>52</v>
      </c>
      <c r="J7" s="23" t="s">
        <v>52</v>
      </c>
      <c r="K7" s="23" t="s">
        <v>52</v>
      </c>
      <c r="L7" s="23" t="s">
        <v>52</v>
      </c>
      <c r="M7" s="23" t="s">
        <v>52</v>
      </c>
      <c r="N7" s="23" t="s">
        <v>52</v>
      </c>
      <c r="O7" s="23" t="s">
        <v>52</v>
      </c>
      <c r="P7" s="23" t="s">
        <v>52</v>
      </c>
      <c r="Q7" s="23" t="s">
        <v>52</v>
      </c>
      <c r="R7" s="23" t="s">
        <v>52</v>
      </c>
      <c r="S7">
        <f>IF(LEFT(INDEX($C7:$R7,MATCH('Dropdown-Auswahl'!$B$3,$C$3:$R$3,0)),1)="X",ROW()-ROW($A$4)+1,"")</f>
        <v>4</v>
      </c>
    </row>
    <row r="8" spans="1:19" x14ac:dyDescent="0.35">
      <c r="A8" s="11" t="s">
        <v>29</v>
      </c>
      <c r="B8" s="20">
        <f>OstersonntagDatum+39</f>
        <v>46156</v>
      </c>
      <c r="C8" s="22" t="s">
        <v>52</v>
      </c>
      <c r="D8" s="22" t="s">
        <v>52</v>
      </c>
      <c r="E8" s="22" t="s">
        <v>52</v>
      </c>
      <c r="F8" s="22" t="s">
        <v>52</v>
      </c>
      <c r="G8" s="22" t="s">
        <v>52</v>
      </c>
      <c r="H8" s="22" t="s">
        <v>52</v>
      </c>
      <c r="I8" s="22" t="s">
        <v>52</v>
      </c>
      <c r="J8" s="22" t="s">
        <v>52</v>
      </c>
      <c r="K8" s="22" t="s">
        <v>52</v>
      </c>
      <c r="L8" s="22" t="s">
        <v>52</v>
      </c>
      <c r="M8" s="22" t="s">
        <v>52</v>
      </c>
      <c r="N8" s="22" t="s">
        <v>52</v>
      </c>
      <c r="O8" s="22" t="s">
        <v>52</v>
      </c>
      <c r="P8" s="22" t="s">
        <v>52</v>
      </c>
      <c r="Q8" s="22" t="s">
        <v>52</v>
      </c>
      <c r="R8" s="22" t="s">
        <v>52</v>
      </c>
      <c r="S8">
        <f>IF(LEFT(INDEX($C8:$R8,MATCH('Dropdown-Auswahl'!$B$3,$C$3:$R$3,0)),1)="X",ROW()-ROW($A$4)+1,"")</f>
        <v>5</v>
      </c>
    </row>
    <row r="9" spans="1:19" x14ac:dyDescent="0.35">
      <c r="A9" s="13" t="s">
        <v>30</v>
      </c>
      <c r="B9" s="21">
        <f>OstersonntagDatum+50</f>
        <v>46167</v>
      </c>
      <c r="C9" s="23" t="s">
        <v>52</v>
      </c>
      <c r="D9" s="23" t="s">
        <v>52</v>
      </c>
      <c r="E9" s="23" t="s">
        <v>52</v>
      </c>
      <c r="F9" s="23" t="s">
        <v>52</v>
      </c>
      <c r="G9" s="23" t="s">
        <v>52</v>
      </c>
      <c r="H9" s="23" t="s">
        <v>52</v>
      </c>
      <c r="I9" s="23" t="s">
        <v>52</v>
      </c>
      <c r="J9" s="23" t="s">
        <v>52</v>
      </c>
      <c r="K9" s="23" t="s">
        <v>52</v>
      </c>
      <c r="L9" s="23" t="s">
        <v>52</v>
      </c>
      <c r="M9" s="23" t="s">
        <v>52</v>
      </c>
      <c r="N9" s="23" t="s">
        <v>52</v>
      </c>
      <c r="O9" s="23" t="s">
        <v>52</v>
      </c>
      <c r="P9" s="23" t="s">
        <v>52</v>
      </c>
      <c r="Q9" s="23" t="s">
        <v>52</v>
      </c>
      <c r="R9" s="23" t="s">
        <v>52</v>
      </c>
      <c r="S9">
        <f>IF(LEFT(INDEX($C9:$R9,MATCH('Dropdown-Auswahl'!$B$3,$C$3:$R$3,0)),1)="X",ROW()-ROW($A$4)+1,"")</f>
        <v>6</v>
      </c>
    </row>
    <row r="10" spans="1:19" x14ac:dyDescent="0.35">
      <c r="A10" s="11" t="s">
        <v>31</v>
      </c>
      <c r="B10" s="20">
        <f>DATE(Eingabejahr,10,3)</f>
        <v>46298</v>
      </c>
      <c r="C10" s="22" t="s">
        <v>52</v>
      </c>
      <c r="D10" s="22" t="s">
        <v>52</v>
      </c>
      <c r="E10" s="22" t="s">
        <v>52</v>
      </c>
      <c r="F10" s="22" t="s">
        <v>52</v>
      </c>
      <c r="G10" s="22" t="s">
        <v>52</v>
      </c>
      <c r="H10" s="22" t="s">
        <v>52</v>
      </c>
      <c r="I10" s="22" t="s">
        <v>52</v>
      </c>
      <c r="J10" s="22" t="s">
        <v>52</v>
      </c>
      <c r="K10" s="22" t="s">
        <v>52</v>
      </c>
      <c r="L10" s="22" t="s">
        <v>52</v>
      </c>
      <c r="M10" s="22" t="s">
        <v>52</v>
      </c>
      <c r="N10" s="22" t="s">
        <v>52</v>
      </c>
      <c r="O10" s="22" t="s">
        <v>52</v>
      </c>
      <c r="P10" s="22" t="s">
        <v>52</v>
      </c>
      <c r="Q10" s="22" t="s">
        <v>52</v>
      </c>
      <c r="R10" s="22" t="s">
        <v>52</v>
      </c>
      <c r="S10">
        <f>IF(LEFT(INDEX($C10:$R10,MATCH('Dropdown-Auswahl'!$B$3,$C$3:$R$3,0)),1)="X",ROW()-ROW($A$4)+1,"")</f>
        <v>7</v>
      </c>
    </row>
    <row r="11" spans="1:19" x14ac:dyDescent="0.35">
      <c r="A11" s="13" t="s">
        <v>32</v>
      </c>
      <c r="B11" s="21">
        <f>DATE(Eingabejahr,12,25)</f>
        <v>46381</v>
      </c>
      <c r="C11" s="23" t="s">
        <v>52</v>
      </c>
      <c r="D11" s="23" t="s">
        <v>52</v>
      </c>
      <c r="E11" s="23" t="s">
        <v>52</v>
      </c>
      <c r="F11" s="23" t="s">
        <v>52</v>
      </c>
      <c r="G11" s="23" t="s">
        <v>52</v>
      </c>
      <c r="H11" s="23" t="s">
        <v>52</v>
      </c>
      <c r="I11" s="23" t="s">
        <v>52</v>
      </c>
      <c r="J11" s="23" t="s">
        <v>52</v>
      </c>
      <c r="K11" s="23" t="s">
        <v>52</v>
      </c>
      <c r="L11" s="23" t="s">
        <v>52</v>
      </c>
      <c r="M11" s="23" t="s">
        <v>52</v>
      </c>
      <c r="N11" s="23" t="s">
        <v>52</v>
      </c>
      <c r="O11" s="23" t="s">
        <v>52</v>
      </c>
      <c r="P11" s="23" t="s">
        <v>52</v>
      </c>
      <c r="Q11" s="23" t="s">
        <v>52</v>
      </c>
      <c r="R11" s="23" t="s">
        <v>52</v>
      </c>
      <c r="S11">
        <f>IF(LEFT(INDEX($C11:$R11,MATCH('Dropdown-Auswahl'!$B$3,$C$3:$R$3,0)),1)="X",ROW()-ROW($A$4)+1,"")</f>
        <v>8</v>
      </c>
    </row>
    <row r="12" spans="1:19" x14ac:dyDescent="0.35">
      <c r="A12" s="11" t="s">
        <v>33</v>
      </c>
      <c r="B12" s="20">
        <f>DATE(Eingabejahr,12,26)</f>
        <v>46382</v>
      </c>
      <c r="C12" s="22" t="s">
        <v>52</v>
      </c>
      <c r="D12" s="22" t="s">
        <v>52</v>
      </c>
      <c r="E12" s="22" t="s">
        <v>52</v>
      </c>
      <c r="F12" s="22" t="s">
        <v>52</v>
      </c>
      <c r="G12" s="22" t="s">
        <v>52</v>
      </c>
      <c r="H12" s="22" t="s">
        <v>52</v>
      </c>
      <c r="I12" s="22" t="s">
        <v>52</v>
      </c>
      <c r="J12" s="22" t="s">
        <v>52</v>
      </c>
      <c r="K12" s="22" t="s">
        <v>52</v>
      </c>
      <c r="L12" s="22" t="s">
        <v>52</v>
      </c>
      <c r="M12" s="22" t="s">
        <v>52</v>
      </c>
      <c r="N12" s="22" t="s">
        <v>52</v>
      </c>
      <c r="O12" s="22" t="s">
        <v>52</v>
      </c>
      <c r="P12" s="22" t="s">
        <v>52</v>
      </c>
      <c r="Q12" s="22" t="s">
        <v>52</v>
      </c>
      <c r="R12" s="22" t="s">
        <v>52</v>
      </c>
      <c r="S12">
        <f>IF(LEFT(INDEX($C12:$R12,MATCH('Dropdown-Auswahl'!$B$3,$C$3:$R$3,0)),1)="X",ROW()-ROW($A$4)+1,"")</f>
        <v>9</v>
      </c>
    </row>
    <row r="13" spans="1:19" x14ac:dyDescent="0.35">
      <c r="A13" s="13" t="s">
        <v>53</v>
      </c>
      <c r="B13" s="21">
        <f>DATE(Eingabejahr,1,6)</f>
        <v>46028</v>
      </c>
      <c r="C13" s="23" t="s">
        <v>52</v>
      </c>
      <c r="D13" s="23" t="s">
        <v>52</v>
      </c>
      <c r="E13" s="23"/>
      <c r="F13" s="23"/>
      <c r="G13" s="23"/>
      <c r="H13" s="23"/>
      <c r="I13" s="23"/>
      <c r="J13" s="23"/>
      <c r="K13" s="23"/>
      <c r="L13" s="23"/>
      <c r="M13" s="23"/>
      <c r="N13" s="23"/>
      <c r="O13" s="23"/>
      <c r="P13" s="23" t="s">
        <v>52</v>
      </c>
      <c r="Q13" s="23"/>
      <c r="R13" s="23"/>
      <c r="S13">
        <f>IF(LEFT(INDEX($C13:$R13,MATCH('Dropdown-Auswahl'!$B$3,$C$3:$R$3,0)),1)="X",ROW()-ROW($A$4)+1,"")</f>
        <v>10</v>
      </c>
    </row>
    <row r="14" spans="1:19" x14ac:dyDescent="0.35">
      <c r="A14" s="11" t="s">
        <v>54</v>
      </c>
      <c r="B14" s="20">
        <f>IF(WEEKDAY(DATE(Eingabejahr,3,8),2)=7,DATE(Eingabejahr,3,9),DATE(Eingabejahr,3,8))</f>
        <v>46090</v>
      </c>
      <c r="C14" s="22"/>
      <c r="D14" s="22"/>
      <c r="E14" s="22" t="s">
        <v>52</v>
      </c>
      <c r="F14" s="22"/>
      <c r="G14" s="22"/>
      <c r="H14" s="22"/>
      <c r="I14" s="22"/>
      <c r="J14" s="22" t="s">
        <v>52</v>
      </c>
      <c r="K14" s="22"/>
      <c r="L14" s="22"/>
      <c r="M14" s="22"/>
      <c r="N14" s="22"/>
      <c r="O14" s="22"/>
      <c r="P14" s="22"/>
      <c r="Q14" s="22"/>
      <c r="R14" s="22"/>
      <c r="S14" t="str">
        <f>IF(LEFT(INDEX($C14:$R14,MATCH('Dropdown-Auswahl'!$B$3,$C$3:$R$3,0)),1)="X",ROW()-ROW($A$4)+1,"")</f>
        <v/>
      </c>
    </row>
    <row r="15" spans="1:19" x14ac:dyDescent="0.35">
      <c r="A15" s="13" t="s">
        <v>55</v>
      </c>
      <c r="B15" s="21">
        <f>OstersonntagDatum</f>
        <v>46117</v>
      </c>
      <c r="C15" s="23"/>
      <c r="D15" s="23"/>
      <c r="E15" s="23"/>
      <c r="F15" s="23" t="s">
        <v>52</v>
      </c>
      <c r="G15" s="23"/>
      <c r="H15" s="23"/>
      <c r="I15" s="23"/>
      <c r="J15" s="23"/>
      <c r="K15" s="23"/>
      <c r="L15" s="23"/>
      <c r="M15" s="23"/>
      <c r="N15" s="23"/>
      <c r="O15" s="23"/>
      <c r="P15" s="23"/>
      <c r="Q15" s="23"/>
      <c r="R15" s="23"/>
      <c r="S15" t="str">
        <f>IF(LEFT(INDEX($C15:$R15,MATCH('Dropdown-Auswahl'!$B$3,$C$3:$R$3,0)),1)="X",ROW()-ROW($A$4)+1,"")</f>
        <v/>
      </c>
    </row>
    <row r="16" spans="1:19" x14ac:dyDescent="0.35">
      <c r="A16" s="11" t="s">
        <v>56</v>
      </c>
      <c r="B16" s="20">
        <f>OstersonntagDatum+49</f>
        <v>46166</v>
      </c>
      <c r="C16" s="22"/>
      <c r="D16" s="22"/>
      <c r="E16" s="22"/>
      <c r="F16" s="22" t="s">
        <v>52</v>
      </c>
      <c r="G16" s="22"/>
      <c r="H16" s="22"/>
      <c r="I16" s="22"/>
      <c r="J16" s="22"/>
      <c r="K16" s="22"/>
      <c r="L16" s="22"/>
      <c r="M16" s="22"/>
      <c r="N16" s="22"/>
      <c r="O16" s="22"/>
      <c r="P16" s="22"/>
      <c r="Q16" s="22"/>
      <c r="R16" s="22"/>
      <c r="S16" t="str">
        <f>IF(LEFT(INDEX($C16:$R16,MATCH('Dropdown-Auswahl'!$B$3,$C$3:$R$3,0)),1)="X",ROW()-ROW($A$4)+1,"")</f>
        <v/>
      </c>
    </row>
    <row r="17" spans="1:19" x14ac:dyDescent="0.35">
      <c r="A17" s="13" t="s">
        <v>57</v>
      </c>
      <c r="B17" s="21">
        <f>OstersonntagDatum+60</f>
        <v>46177</v>
      </c>
      <c r="C17" s="23" t="s">
        <v>52</v>
      </c>
      <c r="D17" s="23" t="s">
        <v>52</v>
      </c>
      <c r="E17" s="23"/>
      <c r="F17" s="23"/>
      <c r="G17" s="23"/>
      <c r="H17" s="23"/>
      <c r="I17" s="23" t="s">
        <v>52</v>
      </c>
      <c r="J17" s="23"/>
      <c r="K17" s="23"/>
      <c r="L17" s="23" t="s">
        <v>52</v>
      </c>
      <c r="M17" s="23" t="s">
        <v>52</v>
      </c>
      <c r="N17" s="23" t="s">
        <v>52</v>
      </c>
      <c r="O17" s="23"/>
      <c r="P17" s="23"/>
      <c r="Q17" s="23"/>
      <c r="R17" s="23"/>
      <c r="S17">
        <f>IF(LEFT(INDEX($C17:$R17,MATCH('Dropdown-Auswahl'!$B$3,$C$3:$R$3,0)),1)="X",ROW()-ROW($A$4)+1,"")</f>
        <v>14</v>
      </c>
    </row>
    <row r="18" spans="1:19" x14ac:dyDescent="0.35">
      <c r="A18" s="11" t="s">
        <v>58</v>
      </c>
      <c r="B18" s="20">
        <f>DATE(Eingabejahr,8,15)</f>
        <v>46249</v>
      </c>
      <c r="C18" s="22"/>
      <c r="D18" s="22" t="s">
        <v>59</v>
      </c>
      <c r="E18" s="22"/>
      <c r="F18" s="22"/>
      <c r="G18" s="22"/>
      <c r="H18" s="22"/>
      <c r="I18" s="22"/>
      <c r="J18" s="22"/>
      <c r="K18" s="22"/>
      <c r="L18" s="22"/>
      <c r="M18" s="22"/>
      <c r="N18" s="22" t="s">
        <v>52</v>
      </c>
      <c r="O18" s="22"/>
      <c r="P18" s="22"/>
      <c r="Q18" s="22"/>
      <c r="R18" s="22"/>
      <c r="S18">
        <f>IF(LEFT(INDEX($C18:$R18,MATCH('Dropdown-Auswahl'!$B$3,$C$3:$R$3,0)),1)="X",ROW()-ROW($A$4)+1,"")</f>
        <v>15</v>
      </c>
    </row>
    <row r="19" spans="1:19" x14ac:dyDescent="0.35">
      <c r="A19" s="13" t="s">
        <v>60</v>
      </c>
      <c r="B19" s="21">
        <f>DATE(Eingabejahr,9,20)</f>
        <v>46285</v>
      </c>
      <c r="C19" s="23"/>
      <c r="D19" s="23"/>
      <c r="E19" s="23"/>
      <c r="F19" s="23"/>
      <c r="G19" s="23"/>
      <c r="H19" s="23"/>
      <c r="I19" s="23"/>
      <c r="J19" s="23"/>
      <c r="K19" s="23"/>
      <c r="L19" s="23"/>
      <c r="M19" s="23"/>
      <c r="N19" s="23"/>
      <c r="O19" s="23"/>
      <c r="P19" s="23"/>
      <c r="Q19" s="23"/>
      <c r="R19" s="23" t="s">
        <v>52</v>
      </c>
      <c r="S19" t="str">
        <f>IF(LEFT(INDEX($C19:$R19,MATCH('Dropdown-Auswahl'!$B$3,$C$3:$R$3,0)),1)="X",ROW()-ROW($A$4)+1,"")</f>
        <v/>
      </c>
    </row>
    <row r="20" spans="1:19" x14ac:dyDescent="0.35">
      <c r="A20" s="11" t="s">
        <v>61</v>
      </c>
      <c r="B20" s="20">
        <f>DATE(Eingabejahr,10,31)</f>
        <v>46326</v>
      </c>
      <c r="C20" s="22"/>
      <c r="D20" s="22"/>
      <c r="E20" s="22"/>
      <c r="F20" s="22" t="s">
        <v>52</v>
      </c>
      <c r="G20" s="22" t="s">
        <v>52</v>
      </c>
      <c r="H20" s="22" t="s">
        <v>52</v>
      </c>
      <c r="I20" s="22"/>
      <c r="J20" s="22" t="s">
        <v>52</v>
      </c>
      <c r="K20" s="22" t="s">
        <v>52</v>
      </c>
      <c r="L20" s="22"/>
      <c r="M20" s="22"/>
      <c r="N20" s="22"/>
      <c r="O20" s="22" t="s">
        <v>52</v>
      </c>
      <c r="P20" s="22" t="s">
        <v>52</v>
      </c>
      <c r="Q20" s="22" t="s">
        <v>52</v>
      </c>
      <c r="R20" s="22" t="s">
        <v>52</v>
      </c>
      <c r="S20" t="str">
        <f>IF(LEFT(INDEX($C20:$R20,MATCH('Dropdown-Auswahl'!$B$3,$C$3:$R$3,0)),1)="X",ROW()-ROW($A$4)+1,"")</f>
        <v/>
      </c>
    </row>
    <row r="21" spans="1:19" x14ac:dyDescent="0.35">
      <c r="A21" s="13" t="s">
        <v>62</v>
      </c>
      <c r="B21" s="21">
        <f>DATE(Eingabejahr,11,1)</f>
        <v>46327</v>
      </c>
      <c r="C21" s="23" t="s">
        <v>52</v>
      </c>
      <c r="D21" s="23" t="s">
        <v>52</v>
      </c>
      <c r="E21" s="23"/>
      <c r="F21" s="23"/>
      <c r="G21" s="23"/>
      <c r="H21" s="23"/>
      <c r="I21" s="23"/>
      <c r="J21" s="23"/>
      <c r="K21" s="23"/>
      <c r="L21" s="23" t="s">
        <v>52</v>
      </c>
      <c r="M21" s="23" t="s">
        <v>52</v>
      </c>
      <c r="N21" s="23" t="s">
        <v>52</v>
      </c>
      <c r="O21" s="23"/>
      <c r="P21" s="23"/>
      <c r="Q21" s="23"/>
      <c r="R21" s="23"/>
      <c r="S21">
        <f>IF(LEFT(INDEX($C21:$R21,MATCH('Dropdown-Auswahl'!$B$3,$C$3:$R$3,0)),1)="X",ROW()-ROW($A$4)+1,"")</f>
        <v>18</v>
      </c>
    </row>
    <row r="22" spans="1:19" x14ac:dyDescent="0.35">
      <c r="A22" s="11" t="s">
        <v>63</v>
      </c>
      <c r="B22" s="20">
        <f>DATE(Eingabejahr,11,22)-MOD(WEEKDAY(DATE(Eingabejahr,11,22),2)-3,7)</f>
        <v>46344</v>
      </c>
      <c r="C22" s="22"/>
      <c r="D22" s="22"/>
      <c r="E22" s="22"/>
      <c r="F22" s="22"/>
      <c r="G22" s="22"/>
      <c r="H22" s="22"/>
      <c r="I22" s="22"/>
      <c r="J22" s="22"/>
      <c r="K22" s="22"/>
      <c r="L22" s="22"/>
      <c r="M22" s="22"/>
      <c r="N22" s="22"/>
      <c r="O22" s="22" t="s">
        <v>52</v>
      </c>
      <c r="P22" s="22"/>
      <c r="Q22" s="22"/>
      <c r="R22" s="22"/>
      <c r="S22" t="str">
        <f>IF(LEFT(INDEX($C22:$R22,MATCH('Dropdown-Auswahl'!$B$3,$C$3:$R$3,0)),1)="X",ROW()-ROW($A$4)+1,"")</f>
        <v/>
      </c>
    </row>
    <row r="24" spans="1:19" x14ac:dyDescent="0.35">
      <c r="A24" s="9" t="s">
        <v>64</v>
      </c>
    </row>
  </sheetData>
  <mergeCells count="1">
    <mergeCell ref="A1:R1"/>
  </mergeCells>
  <pageMargins left="0.75" right="0.75" top="1" bottom="1" header="0.511811023622047" footer="0.511811023622047"/>
  <pageSetup paperSize="9" orientation="portrait" horizontalDpi="300" verticalDpi="300"/>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09DF5-0288-4575-B22C-84C039B56322}">
  <dimension ref="A1:F26"/>
  <sheetViews>
    <sheetView zoomScaleNormal="100" workbookViewId="0">
      <selection activeCell="B3" sqref="B3"/>
    </sheetView>
  </sheetViews>
  <sheetFormatPr baseColWidth="10" defaultColWidth="8.6328125" defaultRowHeight="14.5" x14ac:dyDescent="0.35"/>
  <cols>
    <col min="1" max="1" width="30" customWidth="1"/>
    <col min="2" max="2" width="14" style="18" customWidth="1"/>
    <col min="3" max="3" width="14" customWidth="1"/>
    <col min="4" max="4" width="22" style="18" customWidth="1"/>
    <col min="5" max="5" width="34" customWidth="1"/>
    <col min="6" max="6" width="13" hidden="1" customWidth="1"/>
  </cols>
  <sheetData>
    <row r="1" spans="1:6" ht="18" x14ac:dyDescent="0.4">
      <c r="A1" s="25" t="s">
        <v>65</v>
      </c>
      <c r="B1" s="25"/>
      <c r="C1" s="25"/>
      <c r="D1" s="25"/>
      <c r="E1" s="25"/>
    </row>
    <row r="3" spans="1:6" x14ac:dyDescent="0.35">
      <c r="A3" s="4" t="s">
        <v>66</v>
      </c>
      <c r="B3" s="5" t="s">
        <v>36</v>
      </c>
    </row>
    <row r="5" spans="1:6" ht="28" x14ac:dyDescent="0.35">
      <c r="A5" s="10" t="s">
        <v>23</v>
      </c>
      <c r="B5" s="10" t="s">
        <v>24</v>
      </c>
      <c r="C5" s="10" t="s">
        <v>67</v>
      </c>
      <c r="D5" s="10" t="s">
        <v>68</v>
      </c>
      <c r="E5" s="10" t="s">
        <v>69</v>
      </c>
      <c r="F5" t="s">
        <v>70</v>
      </c>
    </row>
    <row r="6" spans="1:6" x14ac:dyDescent="0.35">
      <c r="A6" s="7" t="str">
        <f>IF($F6="","",INDEX('Feiertage-Matrix'!$A$4:$A$22,$F6))</f>
        <v>Neujahr</v>
      </c>
      <c r="B6" s="17">
        <f>IF($F6="","",INDEX('Feiertage-Matrix'!$B$4:$B$22,$F6))</f>
        <v>46023</v>
      </c>
      <c r="C6" s="7" t="str">
        <f>IF($F6="","",TEXT(B6,"TTTT"))</f>
        <v>Donnerstag</v>
      </c>
      <c r="D6" s="19" t="str">
        <f t="shared" ref="D6:D24" si="0">IF($F6="","",IF(WEEKDAY(B6,2)&gt;5,"ja","nein"))</f>
        <v>nein</v>
      </c>
      <c r="E6" s="7" t="str">
        <f t="shared" ref="E6:E24" si="1">IF($F6="","",IF(WEEKDAY(B6,2)=2,"Vorheriger Montag ist Brückentag",IF(WEEKDAY(B6,2)=4,"Folgender Freitag ist Brückentag","–")))</f>
        <v>Folgender Freitag ist Brückentag</v>
      </c>
      <c r="F6">
        <f>IFERROR(SMALL('Feiertage-Matrix'!$S$4:$S$22,ROWS($F$6:F6)),"")</f>
        <v>1</v>
      </c>
    </row>
    <row r="7" spans="1:6" x14ac:dyDescent="0.35">
      <c r="A7" s="7" t="str">
        <f>IF($F7="","",INDEX('Feiertage-Matrix'!$A$4:$A$22,$F7))</f>
        <v>Karfreitag</v>
      </c>
      <c r="B7" s="17">
        <f>IF($F7="","",INDEX('Feiertage-Matrix'!$B$4:$B$22,$F7))</f>
        <v>46115</v>
      </c>
      <c r="C7" s="7" t="str">
        <f t="shared" ref="C7:C24" si="2">IF($F7="","",TEXT(B7,"TTTT"))</f>
        <v>Freitag</v>
      </c>
      <c r="D7" s="19" t="str">
        <f t="shared" si="0"/>
        <v>nein</v>
      </c>
      <c r="E7" s="7" t="str">
        <f t="shared" si="1"/>
        <v>–</v>
      </c>
      <c r="F7">
        <f>IFERROR(SMALL('Feiertage-Matrix'!$S$4:$S$22,ROWS($F$6:F7)),"")</f>
        <v>2</v>
      </c>
    </row>
    <row r="8" spans="1:6" x14ac:dyDescent="0.35">
      <c r="A8" s="7" t="str">
        <f>IF($F8="","",INDEX('Feiertage-Matrix'!$A$4:$A$22,$F8))</f>
        <v>Ostermontag</v>
      </c>
      <c r="B8" s="17">
        <f>IF($F8="","",INDEX('Feiertage-Matrix'!$B$4:$B$22,$F8))</f>
        <v>46118</v>
      </c>
      <c r="C8" s="7" t="str">
        <f t="shared" si="2"/>
        <v>Montag</v>
      </c>
      <c r="D8" s="19" t="str">
        <f t="shared" si="0"/>
        <v>nein</v>
      </c>
      <c r="E8" s="7" t="str">
        <f t="shared" si="1"/>
        <v>–</v>
      </c>
      <c r="F8">
        <f>IFERROR(SMALL('Feiertage-Matrix'!$S$4:$S$22,ROWS($F$6:F8)),"")</f>
        <v>3</v>
      </c>
    </row>
    <row r="9" spans="1:6" x14ac:dyDescent="0.35">
      <c r="A9" s="7" t="str">
        <f>IF($F9="","",INDEX('Feiertage-Matrix'!$A$4:$A$22,$F9))</f>
        <v>Tag der Arbeit</v>
      </c>
      <c r="B9" s="17">
        <f>IF($F9="","",INDEX('Feiertage-Matrix'!$B$4:$B$22,$F9))</f>
        <v>46143</v>
      </c>
      <c r="C9" s="7" t="str">
        <f t="shared" si="2"/>
        <v>Freitag</v>
      </c>
      <c r="D9" s="19" t="str">
        <f t="shared" si="0"/>
        <v>nein</v>
      </c>
      <c r="E9" s="7" t="str">
        <f t="shared" si="1"/>
        <v>–</v>
      </c>
      <c r="F9">
        <f>IFERROR(SMALL('Feiertage-Matrix'!$S$4:$S$22,ROWS($F$6:F9)),"")</f>
        <v>4</v>
      </c>
    </row>
    <row r="10" spans="1:6" x14ac:dyDescent="0.35">
      <c r="A10" s="7" t="str">
        <f>IF($F10="","",INDEX('Feiertage-Matrix'!$A$4:$A$22,$F10))</f>
        <v>Christi Himmelfahrt</v>
      </c>
      <c r="B10" s="17">
        <f>IF($F10="","",INDEX('Feiertage-Matrix'!$B$4:$B$22,$F10))</f>
        <v>46156</v>
      </c>
      <c r="C10" s="7" t="str">
        <f t="shared" si="2"/>
        <v>Donnerstag</v>
      </c>
      <c r="D10" s="19" t="str">
        <f t="shared" si="0"/>
        <v>nein</v>
      </c>
      <c r="E10" s="7" t="str">
        <f t="shared" si="1"/>
        <v>Folgender Freitag ist Brückentag</v>
      </c>
      <c r="F10">
        <f>IFERROR(SMALL('Feiertage-Matrix'!$S$4:$S$22,ROWS($F$6:F10)),"")</f>
        <v>5</v>
      </c>
    </row>
    <row r="11" spans="1:6" x14ac:dyDescent="0.35">
      <c r="A11" s="7" t="str">
        <f>IF($F11="","",INDEX('Feiertage-Matrix'!$A$4:$A$22,$F11))</f>
        <v>Pfingstmontag</v>
      </c>
      <c r="B11" s="17">
        <f>IF($F11="","",INDEX('Feiertage-Matrix'!$B$4:$B$22,$F11))</f>
        <v>46167</v>
      </c>
      <c r="C11" s="7" t="str">
        <f t="shared" si="2"/>
        <v>Montag</v>
      </c>
      <c r="D11" s="19" t="str">
        <f t="shared" si="0"/>
        <v>nein</v>
      </c>
      <c r="E11" s="7" t="str">
        <f t="shared" si="1"/>
        <v>–</v>
      </c>
      <c r="F11">
        <f>IFERROR(SMALL('Feiertage-Matrix'!$S$4:$S$22,ROWS($F$6:F11)),"")</f>
        <v>6</v>
      </c>
    </row>
    <row r="12" spans="1:6" x14ac:dyDescent="0.35">
      <c r="A12" s="7" t="str">
        <f>IF($F12="","",INDEX('Feiertage-Matrix'!$A$4:$A$22,$F12))</f>
        <v>Tag der Deutschen Einheit</v>
      </c>
      <c r="B12" s="17">
        <f>IF($F12="","",INDEX('Feiertage-Matrix'!$B$4:$B$22,$F12))</f>
        <v>46298</v>
      </c>
      <c r="C12" s="7" t="str">
        <f t="shared" si="2"/>
        <v>Samstag</v>
      </c>
      <c r="D12" s="19" t="str">
        <f t="shared" si="0"/>
        <v>ja</v>
      </c>
      <c r="E12" s="7" t="str">
        <f t="shared" si="1"/>
        <v>–</v>
      </c>
      <c r="F12">
        <f>IFERROR(SMALL('Feiertage-Matrix'!$S$4:$S$22,ROWS($F$6:F12)),"")</f>
        <v>7</v>
      </c>
    </row>
    <row r="13" spans="1:6" x14ac:dyDescent="0.35">
      <c r="A13" s="7" t="str">
        <f>IF($F13="","",INDEX('Feiertage-Matrix'!$A$4:$A$22,$F13))</f>
        <v>1. Weihnachtsfeiertag</v>
      </c>
      <c r="B13" s="17">
        <f>IF($F13="","",INDEX('Feiertage-Matrix'!$B$4:$B$22,$F13))</f>
        <v>46381</v>
      </c>
      <c r="C13" s="7" t="str">
        <f t="shared" si="2"/>
        <v>Freitag</v>
      </c>
      <c r="D13" s="19" t="str">
        <f t="shared" si="0"/>
        <v>nein</v>
      </c>
      <c r="E13" s="7" t="str">
        <f t="shared" si="1"/>
        <v>–</v>
      </c>
      <c r="F13">
        <f>IFERROR(SMALL('Feiertage-Matrix'!$S$4:$S$22,ROWS($F$6:F13)),"")</f>
        <v>8</v>
      </c>
    </row>
    <row r="14" spans="1:6" x14ac:dyDescent="0.35">
      <c r="A14" s="7" t="str">
        <f>IF($F14="","",INDEX('Feiertage-Matrix'!$A$4:$A$22,$F14))</f>
        <v>2. Weihnachtsfeiertag</v>
      </c>
      <c r="B14" s="17">
        <f>IF($F14="","",INDEX('Feiertage-Matrix'!$B$4:$B$22,$F14))</f>
        <v>46382</v>
      </c>
      <c r="C14" s="7" t="str">
        <f t="shared" si="2"/>
        <v>Samstag</v>
      </c>
      <c r="D14" s="19" t="str">
        <f t="shared" si="0"/>
        <v>ja</v>
      </c>
      <c r="E14" s="7" t="str">
        <f t="shared" si="1"/>
        <v>–</v>
      </c>
      <c r="F14">
        <f>IFERROR(SMALL('Feiertage-Matrix'!$S$4:$S$22,ROWS($F$6:F14)),"")</f>
        <v>9</v>
      </c>
    </row>
    <row r="15" spans="1:6" x14ac:dyDescent="0.35">
      <c r="A15" s="7" t="str">
        <f>IF($F15="","",INDEX('Feiertage-Matrix'!$A$4:$A$22,$F15))</f>
        <v>Heilige Drei Könige</v>
      </c>
      <c r="B15" s="17">
        <f>IF($F15="","",INDEX('Feiertage-Matrix'!$B$4:$B$22,$F15))</f>
        <v>46028</v>
      </c>
      <c r="C15" s="7" t="str">
        <f t="shared" si="2"/>
        <v>Dienstag</v>
      </c>
      <c r="D15" s="19" t="str">
        <f t="shared" si="0"/>
        <v>nein</v>
      </c>
      <c r="E15" s="7" t="str">
        <f t="shared" si="1"/>
        <v>Vorheriger Montag ist Brückentag</v>
      </c>
      <c r="F15">
        <f>IFERROR(SMALL('Feiertage-Matrix'!$S$4:$S$22,ROWS($F$6:F15)),"")</f>
        <v>10</v>
      </c>
    </row>
    <row r="16" spans="1:6" x14ac:dyDescent="0.35">
      <c r="A16" s="7" t="str">
        <f>IF($F16="","",INDEX('Feiertage-Matrix'!$A$4:$A$22,$F16))</f>
        <v>Fronleichnam</v>
      </c>
      <c r="B16" s="17">
        <f>IF($F16="","",INDEX('Feiertage-Matrix'!$B$4:$B$22,$F16))</f>
        <v>46177</v>
      </c>
      <c r="C16" s="7" t="str">
        <f t="shared" si="2"/>
        <v>Donnerstag</v>
      </c>
      <c r="D16" s="19" t="str">
        <f t="shared" si="0"/>
        <v>nein</v>
      </c>
      <c r="E16" s="7" t="str">
        <f t="shared" si="1"/>
        <v>Folgender Freitag ist Brückentag</v>
      </c>
      <c r="F16">
        <f>IFERROR(SMALL('Feiertage-Matrix'!$S$4:$S$22,ROWS($F$6:F16)),"")</f>
        <v>14</v>
      </c>
    </row>
    <row r="17" spans="1:6" x14ac:dyDescent="0.35">
      <c r="A17" s="7" t="str">
        <f>IF($F17="","",INDEX('Feiertage-Matrix'!$A$4:$A$22,$F17))</f>
        <v>Mariä Himmelfahrt</v>
      </c>
      <c r="B17" s="17">
        <f>IF($F17="","",INDEX('Feiertage-Matrix'!$B$4:$B$22,$F17))</f>
        <v>46249</v>
      </c>
      <c r="C17" s="7" t="str">
        <f t="shared" si="2"/>
        <v>Samstag</v>
      </c>
      <c r="D17" s="19" t="str">
        <f t="shared" si="0"/>
        <v>ja</v>
      </c>
      <c r="E17" s="7" t="str">
        <f t="shared" si="1"/>
        <v>–</v>
      </c>
      <c r="F17">
        <f>IFERROR(SMALL('Feiertage-Matrix'!$S$4:$S$22,ROWS($F$6:F17)),"")</f>
        <v>15</v>
      </c>
    </row>
    <row r="18" spans="1:6" x14ac:dyDescent="0.35">
      <c r="A18" s="7" t="str">
        <f>IF($F18="","",INDEX('Feiertage-Matrix'!$A$4:$A$22,$F18))</f>
        <v>Allerheiligen</v>
      </c>
      <c r="B18" s="17">
        <f>IF($F18="","",INDEX('Feiertage-Matrix'!$B$4:$B$22,$F18))</f>
        <v>46327</v>
      </c>
      <c r="C18" s="7" t="str">
        <f t="shared" si="2"/>
        <v>Sonntag</v>
      </c>
      <c r="D18" s="19" t="str">
        <f t="shared" si="0"/>
        <v>ja</v>
      </c>
      <c r="E18" s="7" t="str">
        <f t="shared" si="1"/>
        <v>–</v>
      </c>
      <c r="F18">
        <f>IFERROR(SMALL('Feiertage-Matrix'!$S$4:$S$22,ROWS($F$6:F18)),"")</f>
        <v>18</v>
      </c>
    </row>
    <row r="19" spans="1:6" x14ac:dyDescent="0.35">
      <c r="A19" s="7" t="str">
        <f>IF($F19="","",INDEX('Feiertage-Matrix'!$A$4:$A$22,$F19))</f>
        <v/>
      </c>
      <c r="B19" s="17" t="str">
        <f>IF($F19="","",INDEX('Feiertage-Matrix'!$B$4:$B$22,$F19))</f>
        <v/>
      </c>
      <c r="C19" s="7" t="str">
        <f t="shared" si="2"/>
        <v/>
      </c>
      <c r="D19" s="19" t="str">
        <f t="shared" si="0"/>
        <v/>
      </c>
      <c r="E19" s="7" t="str">
        <f t="shared" si="1"/>
        <v/>
      </c>
      <c r="F19" t="str">
        <f>IFERROR(SMALL('Feiertage-Matrix'!$S$4:$S$22,ROWS($F$6:F19)),"")</f>
        <v/>
      </c>
    </row>
    <row r="20" spans="1:6" x14ac:dyDescent="0.35">
      <c r="A20" s="7" t="str">
        <f>IF($F20="","",INDEX('Feiertage-Matrix'!$A$4:$A$22,$F20))</f>
        <v/>
      </c>
      <c r="B20" s="17" t="str">
        <f>IF($F20="","",INDEX('Feiertage-Matrix'!$B$4:$B$22,$F20))</f>
        <v/>
      </c>
      <c r="C20" s="7" t="str">
        <f t="shared" si="2"/>
        <v/>
      </c>
      <c r="D20" s="19" t="str">
        <f t="shared" si="0"/>
        <v/>
      </c>
      <c r="E20" s="7" t="str">
        <f t="shared" si="1"/>
        <v/>
      </c>
      <c r="F20" t="str">
        <f>IFERROR(SMALL('Feiertage-Matrix'!$S$4:$S$22,ROWS($F$6:F20)),"")</f>
        <v/>
      </c>
    </row>
    <row r="21" spans="1:6" x14ac:dyDescent="0.35">
      <c r="A21" s="7" t="str">
        <f>IF($F21="","",INDEX('Feiertage-Matrix'!$A$4:$A$22,$F21))</f>
        <v/>
      </c>
      <c r="B21" s="17" t="str">
        <f>IF($F21="","",INDEX('Feiertage-Matrix'!$B$4:$B$22,$F21))</f>
        <v/>
      </c>
      <c r="C21" s="7" t="str">
        <f t="shared" si="2"/>
        <v/>
      </c>
      <c r="D21" s="19" t="str">
        <f t="shared" si="0"/>
        <v/>
      </c>
      <c r="E21" s="7" t="str">
        <f t="shared" si="1"/>
        <v/>
      </c>
      <c r="F21" t="str">
        <f>IFERROR(SMALL('Feiertage-Matrix'!$S$4:$S$22,ROWS($F$6:F21)),"")</f>
        <v/>
      </c>
    </row>
    <row r="22" spans="1:6" x14ac:dyDescent="0.35">
      <c r="A22" s="7" t="str">
        <f>IF($F22="","",INDEX('Feiertage-Matrix'!$A$4:$A$22,$F22))</f>
        <v/>
      </c>
      <c r="B22" s="17" t="str">
        <f>IF($F22="","",INDEX('Feiertage-Matrix'!$B$4:$B$22,$F22))</f>
        <v/>
      </c>
      <c r="C22" s="7" t="str">
        <f t="shared" si="2"/>
        <v/>
      </c>
      <c r="D22" s="19" t="str">
        <f t="shared" si="0"/>
        <v/>
      </c>
      <c r="E22" s="7" t="str">
        <f t="shared" si="1"/>
        <v/>
      </c>
      <c r="F22" t="str">
        <f>IFERROR(SMALL('Feiertage-Matrix'!$S$4:$S$22,ROWS($F$6:F22)),"")</f>
        <v/>
      </c>
    </row>
    <row r="23" spans="1:6" x14ac:dyDescent="0.35">
      <c r="A23" s="7" t="str">
        <f>IF($F23="","",INDEX('Feiertage-Matrix'!$A$4:$A$22,$F23))</f>
        <v/>
      </c>
      <c r="B23" s="17" t="str">
        <f>IF($F23="","",INDEX('Feiertage-Matrix'!$B$4:$B$22,$F23))</f>
        <v/>
      </c>
      <c r="C23" s="7" t="str">
        <f t="shared" si="2"/>
        <v/>
      </c>
      <c r="D23" s="19" t="str">
        <f t="shared" si="0"/>
        <v/>
      </c>
      <c r="E23" s="7" t="str">
        <f t="shared" si="1"/>
        <v/>
      </c>
      <c r="F23" t="str">
        <f>IFERROR(SMALL('Feiertage-Matrix'!$S$4:$S$22,ROWS($F$6:F23)),"")</f>
        <v/>
      </c>
    </row>
    <row r="24" spans="1:6" x14ac:dyDescent="0.35">
      <c r="A24" s="7" t="str">
        <f>IF($F24="","",INDEX('Feiertage-Matrix'!$A$4:$A$22,$F24))</f>
        <v/>
      </c>
      <c r="B24" s="17" t="str">
        <f>IF($F24="","",INDEX('Feiertage-Matrix'!$B$4:$B$22,$F24))</f>
        <v/>
      </c>
      <c r="C24" s="7" t="str">
        <f t="shared" si="2"/>
        <v/>
      </c>
      <c r="D24" s="19" t="str">
        <f t="shared" si="0"/>
        <v/>
      </c>
      <c r="E24" s="7" t="str">
        <f t="shared" si="1"/>
        <v/>
      </c>
      <c r="F24" t="str">
        <f>IFERROR(SMALL('Feiertage-Matrix'!$S$4:$S$22,ROWS($F$6:F24)),"")</f>
        <v/>
      </c>
    </row>
    <row r="26" spans="1:6" ht="41.5" customHeight="1" x14ac:dyDescent="0.35">
      <c r="A26" s="26" t="s">
        <v>71</v>
      </c>
      <c r="B26" s="26"/>
      <c r="C26" s="26"/>
      <c r="D26" s="26"/>
      <c r="E26" s="26"/>
    </row>
  </sheetData>
  <mergeCells count="2">
    <mergeCell ref="A1:E1"/>
    <mergeCell ref="A26:E26"/>
  </mergeCells>
  <conditionalFormatting sqref="A6:E24">
    <cfRule type="expression" dxfId="0" priority="1">
      <formula>$D6="ja"</formula>
    </cfRule>
  </conditionalFormatting>
  <dataValidations count="1">
    <dataValidation type="list" sqref="B3" xr:uid="{DE55A29F-599E-4818-8103-4774BB907C93}">
      <formula1>"BW,BY,BE,BB,HB,HH,HE,MV,NI,NW,RP,SL,SN,ST,SH,TH"</formula1>
      <formula2>0</formula2>
    </dataValidation>
  </dataValidations>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108E3-C193-443A-9CD5-114D7AEADADA}">
  <dimension ref="A1:B9"/>
  <sheetViews>
    <sheetView zoomScaleNormal="100" workbookViewId="0">
      <selection activeCell="B7" sqref="B7"/>
    </sheetView>
  </sheetViews>
  <sheetFormatPr baseColWidth="10" defaultColWidth="8.6328125" defaultRowHeight="14.5" x14ac:dyDescent="0.35"/>
  <cols>
    <col min="1" max="1" width="57.26953125" bestFit="1" customWidth="1"/>
    <col min="2" max="2" width="18" customWidth="1"/>
  </cols>
  <sheetData>
    <row r="1" spans="1:2" ht="18" x14ac:dyDescent="0.4">
      <c r="A1" s="25" t="s">
        <v>72</v>
      </c>
      <c r="B1" s="25"/>
    </row>
    <row r="3" spans="1:2" x14ac:dyDescent="0.35">
      <c r="A3" s="3" t="s">
        <v>73</v>
      </c>
      <c r="B3" s="15">
        <f>DATE(Eingabejahr,1,1)</f>
        <v>46023</v>
      </c>
    </row>
    <row r="4" spans="1:2" x14ac:dyDescent="0.35">
      <c r="A4" s="3" t="s">
        <v>74</v>
      </c>
      <c r="B4" s="15">
        <f>DATE(Eingabejahr,12,31)</f>
        <v>46387</v>
      </c>
    </row>
    <row r="5" spans="1:2" x14ac:dyDescent="0.35">
      <c r="A5" s="3" t="s">
        <v>75</v>
      </c>
      <c r="B5" s="24" t="str">
        <f>'Dropdown-Auswahl'!B3</f>
        <v>BY</v>
      </c>
    </row>
    <row r="7" spans="1:2" ht="15.5" x14ac:dyDescent="0.35">
      <c r="A7" s="4" t="s">
        <v>76</v>
      </c>
      <c r="B7" s="16" cm="1">
        <f t="array" ref="B7">NETWORKDAYS.INTL(B3,B4,1,_xlfn._xlws.FILTER('Dropdown-Auswahl'!B6:B25,'Dropdown-Auswahl'!B6:B25&lt;&gt;""))</f>
        <v>252</v>
      </c>
    </row>
    <row r="9" spans="1:2" ht="46.25" customHeight="1" x14ac:dyDescent="0.35">
      <c r="A9" s="26" t="s">
        <v>77</v>
      </c>
      <c r="B9" s="26"/>
    </row>
  </sheetData>
  <mergeCells count="2">
    <mergeCell ref="A1:B1"/>
    <mergeCell ref="A9:B9"/>
  </mergeCells>
  <pageMargins left="0.75" right="0.75" top="1" bottom="1"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5BE8D-5196-4D17-93BF-72164E09FBE2}">
  <dimension ref="A1:B17"/>
  <sheetViews>
    <sheetView topLeftCell="A11" zoomScaleNormal="100" workbookViewId="0">
      <selection activeCell="A4" sqref="A4:B4"/>
    </sheetView>
  </sheetViews>
  <sheetFormatPr baseColWidth="10" defaultColWidth="8.6328125" defaultRowHeight="14.5" x14ac:dyDescent="0.35"/>
  <cols>
    <col min="1" max="1" width="34" customWidth="1"/>
    <col min="2" max="2" width="62" customWidth="1"/>
  </cols>
  <sheetData>
    <row r="1" spans="1:2" ht="18" x14ac:dyDescent="0.4">
      <c r="A1" s="25" t="s">
        <v>78</v>
      </c>
      <c r="B1" s="25"/>
    </row>
    <row r="3" spans="1:2" x14ac:dyDescent="0.35">
      <c r="A3" s="28" t="s">
        <v>79</v>
      </c>
      <c r="B3" s="28"/>
    </row>
    <row r="4" spans="1:2" x14ac:dyDescent="0.35">
      <c r="A4" s="27">
        <f>IF(AND(WEEKDAY(DATE(Eingabejahr,3,8),2)=7),DATE(Eingabejahr,3,9),DATE(Eingabejahr,3,8))</f>
        <v>46090</v>
      </c>
      <c r="B4" s="27"/>
    </row>
    <row r="5" spans="1:2" ht="45" customHeight="1" x14ac:dyDescent="0.35">
      <c r="A5" s="29" t="s">
        <v>80</v>
      </c>
      <c r="B5" s="29"/>
    </row>
    <row r="7" spans="1:2" x14ac:dyDescent="0.35">
      <c r="A7" s="28" t="s">
        <v>81</v>
      </c>
      <c r="B7" s="28"/>
    </row>
    <row r="8" spans="1:2" x14ac:dyDescent="0.35">
      <c r="A8" s="27">
        <f>DATE(Eingabejahr,11,22)-MOD(WEEKDAY(DATE(Eingabejahr,11,22),2)-3,7)</f>
        <v>46344</v>
      </c>
      <c r="B8" s="27"/>
    </row>
    <row r="9" spans="1:2" ht="45" customHeight="1" x14ac:dyDescent="0.35">
      <c r="A9" s="29" t="s">
        <v>82</v>
      </c>
      <c r="B9" s="29"/>
    </row>
    <row r="11" spans="1:2" x14ac:dyDescent="0.35">
      <c r="A11" s="28" t="s">
        <v>83</v>
      </c>
      <c r="B11" s="28"/>
    </row>
    <row r="12" spans="1:2" x14ac:dyDescent="0.35">
      <c r="A12" s="27">
        <f>DATE(Eingabejahr,8,15)</f>
        <v>46249</v>
      </c>
      <c r="B12" s="27"/>
    </row>
    <row r="13" spans="1:2" ht="45" customHeight="1" x14ac:dyDescent="0.35">
      <c r="A13" s="29" t="s">
        <v>84</v>
      </c>
      <c r="B13" s="29"/>
    </row>
    <row r="15" spans="1:2" x14ac:dyDescent="0.35">
      <c r="A15" s="28" t="s">
        <v>85</v>
      </c>
      <c r="B15" s="28"/>
    </row>
    <row r="16" spans="1:2" x14ac:dyDescent="0.35">
      <c r="A16" s="27">
        <f>OstersonntagDatum+60</f>
        <v>46177</v>
      </c>
      <c r="B16" s="27"/>
    </row>
    <row r="17" spans="1:2" ht="45" customHeight="1" x14ac:dyDescent="0.35">
      <c r="A17" s="29" t="s">
        <v>86</v>
      </c>
      <c r="B17" s="29"/>
    </row>
  </sheetData>
  <mergeCells count="13">
    <mergeCell ref="A17:B17"/>
    <mergeCell ref="A9:B9"/>
    <mergeCell ref="A11:B11"/>
    <mergeCell ref="A12:B12"/>
    <mergeCell ref="A13:B13"/>
    <mergeCell ref="A15:B15"/>
    <mergeCell ref="A16:B16"/>
    <mergeCell ref="A8:B8"/>
    <mergeCell ref="A1:B1"/>
    <mergeCell ref="A3:B3"/>
    <mergeCell ref="A4:B4"/>
    <mergeCell ref="A5:B5"/>
    <mergeCell ref="A7:B7"/>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2</vt:i4>
      </vt:variant>
    </vt:vector>
  </HeadingPairs>
  <TitlesOfParts>
    <vt:vector size="9" baseType="lpstr">
      <vt:lpstr>Anleitung</vt:lpstr>
      <vt:lpstr>Ostersonntag</vt:lpstr>
      <vt:lpstr>Bundesweite Feiertage</vt:lpstr>
      <vt:lpstr>Feiertage-Matrix</vt:lpstr>
      <vt:lpstr>Dropdown-Auswahl</vt:lpstr>
      <vt:lpstr>Arbeitstage-Beispiel</vt:lpstr>
      <vt:lpstr>Sonderfälle</vt:lpstr>
      <vt:lpstr>Eingabejahr</vt:lpstr>
      <vt:lpstr>OstersonntagDatum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Heiko Heimrath</dc:creator>
  <cp:lastModifiedBy>Heiko Heimrath</cp:lastModifiedBy>
  <dcterms:created xsi:type="dcterms:W3CDTF">2026-07-11T20:10:39Z</dcterms:created>
  <dcterms:modified xsi:type="dcterms:W3CDTF">2026-07-12T17:24:19Z</dcterms:modified>
</cp:coreProperties>
</file>